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fondomundial/Shared Documents/Share FM/AREA ADMINISTRATIVA 2020/Auditoria 2020/BOL_101403/"/>
    </mc:Choice>
  </mc:AlternateContent>
  <xr:revisionPtr revIDLastSave="14" documentId="13_ncr:1_{E753EEAD-DEFF-49A9-98FE-F82C0A27AE30}" xr6:coauthVersionLast="45" xr6:coauthVersionMax="45" xr10:uidLastSave="{B8846BC4-EB5E-4A24-B5B2-37CB711C6C95}"/>
  <bookViews>
    <workbookView xWindow="-110" yWindow="-110" windowWidth="19420" windowHeight="10420" xr2:uid="{C3715F6B-1D5F-4F21-8609-B5378EDAD503}"/>
  </bookViews>
  <sheets>
    <sheet name="101403-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3" l="1"/>
  <c r="N35" i="3" l="1"/>
  <c r="M35" i="3"/>
  <c r="L35" i="3"/>
  <c r="K35" i="3"/>
  <c r="J35" i="3"/>
  <c r="I35" i="3"/>
  <c r="O35" i="3" s="1"/>
  <c r="P35" i="3"/>
  <c r="O32" i="3"/>
  <c r="N32" i="3"/>
  <c r="M32" i="3"/>
  <c r="L32" i="3"/>
  <c r="P32" i="3"/>
  <c r="K32" i="3"/>
  <c r="J32" i="3"/>
  <c r="I32" i="3"/>
  <c r="J34" i="3"/>
  <c r="J33" i="3"/>
  <c r="N33" i="3"/>
  <c r="N34" i="3"/>
  <c r="I34" i="3"/>
  <c r="J31" i="3"/>
  <c r="I31" i="3"/>
  <c r="Q35" i="3" l="1"/>
  <c r="S35" i="3"/>
  <c r="T35" i="3" s="1"/>
  <c r="J17" i="3"/>
  <c r="J18" i="3"/>
  <c r="K18" i="3"/>
  <c r="L18" i="3"/>
  <c r="M18" i="3"/>
  <c r="N18" i="3"/>
  <c r="L36" i="3"/>
  <c r="L33" i="3"/>
  <c r="L34" i="3" s="1"/>
  <c r="L30" i="3"/>
  <c r="L29" i="3"/>
  <c r="L28" i="3"/>
  <c r="L27" i="3"/>
  <c r="L26" i="3"/>
  <c r="L25" i="3"/>
  <c r="L24" i="3"/>
  <c r="L23" i="3"/>
  <c r="L22" i="3"/>
  <c r="L21" i="3"/>
  <c r="L20" i="3"/>
  <c r="L19" i="3"/>
  <c r="J19" i="3"/>
  <c r="J20" i="3"/>
  <c r="O36" i="3"/>
  <c r="N36" i="3"/>
  <c r="M36" i="3"/>
  <c r="K36" i="3"/>
  <c r="J36" i="3"/>
  <c r="J25" i="3"/>
  <c r="L31" i="3" l="1"/>
  <c r="S36" i="3"/>
  <c r="T36" i="3" s="1"/>
  <c r="Q36" i="3"/>
  <c r="K30" i="3" l="1"/>
  <c r="P27" i="3"/>
  <c r="O29" i="3"/>
  <c r="N29" i="3"/>
  <c r="M29" i="3"/>
  <c r="K29" i="3"/>
  <c r="J29" i="3"/>
  <c r="O28" i="3"/>
  <c r="N28" i="3"/>
  <c r="M28" i="3"/>
  <c r="K28" i="3"/>
  <c r="J28" i="3"/>
  <c r="O27" i="3"/>
  <c r="N27" i="3"/>
  <c r="M27" i="3"/>
  <c r="K27" i="3"/>
  <c r="J27" i="3"/>
  <c r="P19" i="3"/>
  <c r="O19" i="3"/>
  <c r="N19" i="3"/>
  <c r="M19" i="3"/>
  <c r="K19" i="3"/>
  <c r="J30" i="3"/>
  <c r="P33" i="3"/>
  <c r="P34" i="3" s="1"/>
  <c r="O33" i="3"/>
  <c r="O34" i="3" s="1"/>
  <c r="M33" i="3"/>
  <c r="M34" i="3" s="1"/>
  <c r="K33" i="3"/>
  <c r="K34" i="3" s="1"/>
  <c r="P30" i="3"/>
  <c r="O30" i="3"/>
  <c r="O31" i="3" s="1"/>
  <c r="N30" i="3"/>
  <c r="N31" i="3" s="1"/>
  <c r="M30" i="3"/>
  <c r="M31" i="3" l="1"/>
  <c r="K31" i="3"/>
  <c r="S31" i="3" s="1"/>
  <c r="T31" i="3" s="1"/>
  <c r="Q30" i="3"/>
  <c r="P31" i="3"/>
  <c r="S34" i="3"/>
  <c r="T34" i="3" s="1"/>
  <c r="Q34" i="3"/>
  <c r="S30" i="3"/>
  <c r="T30" i="3" s="1"/>
  <c r="S28" i="3"/>
  <c r="T28" i="3" s="1"/>
  <c r="Q33" i="3"/>
  <c r="S27" i="3"/>
  <c r="T27" i="3" s="1"/>
  <c r="Q28" i="3"/>
  <c r="Q29" i="3"/>
  <c r="S33" i="3"/>
  <c r="T33" i="3" s="1"/>
  <c r="S29" i="3"/>
  <c r="T29" i="3" s="1"/>
  <c r="Q27" i="3"/>
  <c r="S19" i="3"/>
  <c r="T19" i="3" s="1"/>
  <c r="Q19" i="3"/>
  <c r="O26" i="3"/>
  <c r="N26" i="3"/>
  <c r="M26" i="3"/>
  <c r="K26" i="3"/>
  <c r="J26" i="3"/>
  <c r="O25" i="3"/>
  <c r="N25" i="3"/>
  <c r="M25" i="3"/>
  <c r="K25" i="3"/>
  <c r="O24" i="3"/>
  <c r="N24" i="3"/>
  <c r="M24" i="3"/>
  <c r="K24" i="3"/>
  <c r="J24" i="3"/>
  <c r="O23" i="3"/>
  <c r="N23" i="3"/>
  <c r="M23" i="3"/>
  <c r="K23" i="3"/>
  <c r="J23" i="3"/>
  <c r="O22" i="3"/>
  <c r="N22" i="3"/>
  <c r="M22" i="3"/>
  <c r="K22" i="3"/>
  <c r="J22" i="3"/>
  <c r="O21" i="3"/>
  <c r="N21" i="3"/>
  <c r="M21" i="3"/>
  <c r="K21" i="3"/>
  <c r="J21" i="3"/>
  <c r="P20" i="3"/>
  <c r="O20" i="3"/>
  <c r="N20" i="3"/>
  <c r="M20" i="3"/>
  <c r="K20" i="3"/>
  <c r="P18" i="3"/>
  <c r="O18" i="3"/>
  <c r="P17" i="3"/>
  <c r="O17" i="3"/>
  <c r="N17" i="3"/>
  <c r="M17" i="3"/>
  <c r="L17" i="3"/>
  <c r="K17" i="3"/>
  <c r="P16" i="3"/>
  <c r="O16" i="3"/>
  <c r="N16" i="3"/>
  <c r="M16" i="3"/>
  <c r="L16" i="3"/>
  <c r="K16" i="3"/>
  <c r="J16" i="3"/>
  <c r="P15" i="3"/>
  <c r="O15" i="3"/>
  <c r="N15" i="3"/>
  <c r="M15" i="3"/>
  <c r="L15" i="3"/>
  <c r="K15" i="3"/>
  <c r="J15" i="3"/>
  <c r="P14" i="3"/>
  <c r="O14" i="3"/>
  <c r="N14" i="3"/>
  <c r="M14" i="3"/>
  <c r="L14" i="3"/>
  <c r="K14" i="3"/>
  <c r="J14" i="3"/>
  <c r="O13" i="3"/>
  <c r="N13" i="3"/>
  <c r="M13" i="3"/>
  <c r="L13" i="3"/>
  <c r="K13" i="3"/>
  <c r="J13" i="3"/>
  <c r="P12" i="3"/>
  <c r="O12" i="3"/>
  <c r="N12" i="3"/>
  <c r="M12" i="3"/>
  <c r="L12" i="3"/>
  <c r="K12" i="3"/>
  <c r="J12" i="3"/>
  <c r="P11" i="3"/>
  <c r="O11" i="3"/>
  <c r="N11" i="3"/>
  <c r="M11" i="3"/>
  <c r="L11" i="3"/>
  <c r="K11" i="3"/>
  <c r="J11" i="3"/>
  <c r="O10" i="3"/>
  <c r="N10" i="3"/>
  <c r="M10" i="3"/>
  <c r="L10" i="3"/>
  <c r="K10" i="3"/>
  <c r="J10" i="3"/>
  <c r="Q31" i="3" l="1"/>
  <c r="S32" i="3"/>
  <c r="T32" i="3" s="1"/>
  <c r="Q32" i="3"/>
  <c r="S17" i="3"/>
  <c r="T17" i="3" s="1"/>
  <c r="S21" i="3"/>
  <c r="T21" i="3" s="1"/>
  <c r="Q10" i="3"/>
  <c r="S13" i="3"/>
  <c r="T13" i="3" s="1"/>
  <c r="S16" i="3"/>
  <c r="T16" i="3" s="1"/>
  <c r="S10" i="3"/>
  <c r="T10" i="3" s="1"/>
  <c r="S12" i="3"/>
  <c r="T12" i="3" s="1"/>
  <c r="Q14" i="3"/>
  <c r="S15" i="3"/>
  <c r="T15" i="3" s="1"/>
  <c r="Q22" i="3"/>
  <c r="S23" i="3"/>
  <c r="T23" i="3" s="1"/>
  <c r="Q25" i="3"/>
  <c r="S26" i="3"/>
  <c r="T26" i="3" s="1"/>
  <c r="Q11" i="3"/>
  <c r="S14" i="3"/>
  <c r="T14" i="3" s="1"/>
  <c r="Q18" i="3"/>
  <c r="S20" i="3"/>
  <c r="T20" i="3" s="1"/>
  <c r="Q21" i="3"/>
  <c r="Q16" i="3"/>
  <c r="S18" i="3"/>
  <c r="T18" i="3" s="1"/>
  <c r="S22" i="3"/>
  <c r="T22" i="3" s="1"/>
  <c r="S24" i="3"/>
  <c r="T24" i="3" s="1"/>
  <c r="S25" i="3"/>
  <c r="T25" i="3" s="1"/>
  <c r="Q12" i="3"/>
  <c r="Q23" i="3"/>
  <c r="Q26" i="3"/>
  <c r="S11" i="3"/>
  <c r="T11" i="3" s="1"/>
  <c r="Q13" i="3"/>
  <c r="Q15" i="3"/>
  <c r="Q17" i="3"/>
  <c r="Q20" i="3"/>
  <c r="Q24" i="3"/>
</calcChain>
</file>

<file path=xl/sharedStrings.xml><?xml version="1.0" encoding="utf-8"?>
<sst xmlns="http://schemas.openxmlformats.org/spreadsheetml/2006/main" count="144" uniqueCount="109">
  <si>
    <t>Nivel</t>
  </si>
  <si>
    <t>No.</t>
  </si>
  <si>
    <t>POSICIÓN</t>
  </si>
  <si>
    <t>NOMBRES CONSULTOR</t>
  </si>
  <si>
    <t>APELLIDOS CONSULTOR</t>
  </si>
  <si>
    <t>FINALIZACIÓN CONTRATO</t>
  </si>
  <si>
    <t>T/C</t>
  </si>
  <si>
    <t>TOTAL
Bs.</t>
  </si>
  <si>
    <t>TOTAL
USD</t>
  </si>
  <si>
    <t xml:space="preserve">Proyecto </t>
  </si>
  <si>
    <t xml:space="preserve">AFP
</t>
  </si>
  <si>
    <t>SEGURO DE VIDA</t>
  </si>
  <si>
    <t>SEGURO MEDICO</t>
  </si>
  <si>
    <t xml:space="preserve">PAYROLL SERVICE </t>
  </si>
  <si>
    <t>SEGURIDAD</t>
  </si>
  <si>
    <t>MAIP</t>
  </si>
  <si>
    <t xml:space="preserve">UPL </t>
  </si>
  <si>
    <t>SUBTOTAL
Bs.</t>
  </si>
  <si>
    <t>s/ingreso cotizable</t>
  </si>
  <si>
    <t xml:space="preserve">Juan Carlos </t>
  </si>
  <si>
    <t>MORA PITA</t>
  </si>
  <si>
    <t>TORRICO SANCHEZ</t>
  </si>
  <si>
    <t>Luisa Fernanda</t>
  </si>
  <si>
    <t xml:space="preserve"> MOLINA HORTA</t>
  </si>
  <si>
    <t xml:space="preserve">Gabriela </t>
  </si>
  <si>
    <t>BLANCO ZEBALLOS</t>
  </si>
  <si>
    <t xml:space="preserve">Rafael </t>
  </si>
  <si>
    <t>TROCHE FERNANDEZ</t>
  </si>
  <si>
    <t>Gabriela Esther</t>
  </si>
  <si>
    <t xml:space="preserve"> ALIAGA ROJAS</t>
  </si>
  <si>
    <t xml:space="preserve">Varinia </t>
  </si>
  <si>
    <t xml:space="preserve">Vania </t>
  </si>
  <si>
    <t>ALVAREZ SALAZAR</t>
  </si>
  <si>
    <t xml:space="preserve">Carol </t>
  </si>
  <si>
    <t>OROZCO FRANCACHS</t>
  </si>
  <si>
    <t xml:space="preserve">Carolina Beatriz </t>
  </si>
  <si>
    <t>ORTEGA MIRANDA</t>
  </si>
  <si>
    <t>Operador Local Santa Cruz</t>
  </si>
  <si>
    <t>Asesora en Salud.TB</t>
  </si>
  <si>
    <t xml:space="preserve">Asistente Administrativa </t>
  </si>
  <si>
    <t>Operador Local Cochabamba</t>
  </si>
  <si>
    <t>Encargado de Medicamentos y Suministros</t>
  </si>
  <si>
    <t>Asistente Administrativa-Punto Focal</t>
  </si>
  <si>
    <t>Administradora Nacional TB</t>
  </si>
  <si>
    <t>Asistente Administrativa-Punto Focal Tarija</t>
  </si>
  <si>
    <t>SB3/1</t>
  </si>
  <si>
    <t>SB3/2</t>
  </si>
  <si>
    <t>SB2/3</t>
  </si>
  <si>
    <t>SB2/2</t>
  </si>
  <si>
    <t>SB2/1</t>
  </si>
  <si>
    <t>SB3/4</t>
  </si>
  <si>
    <t>Luz Marlene</t>
  </si>
  <si>
    <t>INICIO 
CONTRATO</t>
  </si>
  <si>
    <t xml:space="preserve">Ernesto </t>
  </si>
  <si>
    <t>GAMBOA CRUZ</t>
  </si>
  <si>
    <t>TERCEROS VILLAGOMES</t>
  </si>
  <si>
    <t xml:space="preserve">Carlos </t>
  </si>
  <si>
    <t>AYALA LUNA</t>
  </si>
  <si>
    <t>BAUTISTA QUISPE</t>
  </si>
  <si>
    <t>Maria Gloria</t>
  </si>
  <si>
    <t xml:space="preserve">Hilda </t>
  </si>
  <si>
    <t>QUINO</t>
  </si>
  <si>
    <t>Encargado de Monitoreo y Evaluación del Programa Nacional de Control de Tuberculosis</t>
  </si>
  <si>
    <t>Angela Carola</t>
  </si>
  <si>
    <t>Bioquímico Laboratorio Departamental de Tuberculosis – La Paz</t>
  </si>
  <si>
    <t>GASTOS  QUE SON PARTE DE HONORARIOS (AFP, MAIP, DSS, OTROS) EN BOLIVIANOS</t>
  </si>
  <si>
    <t>JEMIO</t>
  </si>
  <si>
    <t xml:space="preserve">Karina </t>
  </si>
  <si>
    <t>GARCIA</t>
  </si>
  <si>
    <t xml:space="preserve">Teresa </t>
  </si>
  <si>
    <t>ESCALERA YUGAR</t>
  </si>
  <si>
    <t>PAZ BASS WERNER</t>
  </si>
  <si>
    <t>MENDOZA QUISPE</t>
  </si>
  <si>
    <t>Ruth</t>
  </si>
  <si>
    <t>RAMOS</t>
  </si>
  <si>
    <t>Sandra</t>
  </si>
  <si>
    <t>Richard Nilton</t>
  </si>
  <si>
    <t>FLORES</t>
  </si>
  <si>
    <t>CALDERON</t>
  </si>
  <si>
    <t>Asistente de Adquisiciones</t>
  </si>
  <si>
    <t>Maria Elena</t>
  </si>
  <si>
    <t>SB5/2</t>
  </si>
  <si>
    <t>SB4/3</t>
  </si>
  <si>
    <t>Coordinador Nacional</t>
  </si>
  <si>
    <t>Asesor Técnico en Salud</t>
  </si>
  <si>
    <t>Profesional en salud mejora continua de la calidad Cochabamba</t>
  </si>
  <si>
    <t>SB2/4</t>
  </si>
  <si>
    <t>Profesional en salud grandes ciudades Cochabamba</t>
  </si>
  <si>
    <t>Encargada de Monitoreo Santa Cruz</t>
  </si>
  <si>
    <t>Profesional en salud grandes ciudades Santa Cruz</t>
  </si>
  <si>
    <t>SEVERICH</t>
  </si>
  <si>
    <t>Responsable de Monitoreo y Evaluación Financiero Programas</t>
  </si>
  <si>
    <t>Punto Focal Potosi - Chuquisaca</t>
  </si>
  <si>
    <t xml:space="preserve">Percy  </t>
  </si>
  <si>
    <t>Cintia</t>
  </si>
  <si>
    <t>OBSERVACIONES</t>
  </si>
  <si>
    <t>SE REALIZO EL PAGO POR LOS MESES DE ENE-FEB-MAR DEL 43% CON EL PROYECTO 101403</t>
  </si>
  <si>
    <t>SE REALIZO EL PAGO DE ABRIL A DICIEMBRE DEL 32.73% CON EL PROYECTO 101403</t>
  </si>
  <si>
    <t>SE REALIZO EL PAGO POR LOS MESES DE ENE-FEB-MAR DEL 67% CON EL PROYECTO 101403</t>
  </si>
  <si>
    <t>SE REALIZO EL PAGO DE ABRIL A DICIEMBRE DEL 50.3% CON EL PROYECTO 101403</t>
  </si>
  <si>
    <t>Administradora PNCT - Punto Focal Nacional</t>
  </si>
  <si>
    <t>SE MANTIENE EL TOTAL DE CONTRATO POR LA ESCALA SALARIAL SC 2014</t>
  </si>
  <si>
    <t>MONTO TOTAL CONTRATO SB5/2</t>
  </si>
  <si>
    <t>MONTO TOTAL CONTRATO SB4/3</t>
  </si>
  <si>
    <t>SE PAGO ENE-FEB-MARZ CON EL PROYECTO 101403</t>
  </si>
  <si>
    <t>MONTO MENSUAL Bs</t>
  </si>
  <si>
    <t>CUADRO DE CONSULTORES SC</t>
  </si>
  <si>
    <t xml:space="preserve">PROYECTO BOL 101403 </t>
  </si>
  <si>
    <t>GESTION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</si>
</sst>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%"/>
    <numFmt numFmtId="165" formatCode="_-* #,##0.00000_-;\-* #,##0.00000_-;_-* &quot;-&quot;??_-;_-@_-"/>
    <numFmt numFmtId="166" formatCode="_-* #,##0.000000_-;\-* #,##0.000000_-;_-* &quot;-&quot;??_-;_-@_-"/>
    <numFmt numFmtId="167" formatCode="_-* #,##0.0000000_-;\-* #,##0.00000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0"/>
      <name val="Myriad Pro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Myriad Pro"/>
      <family val="2"/>
    </font>
    <font>
      <sz val="10"/>
      <name val="Arial Unicode MS"/>
    </font>
    <font>
      <b/>
      <sz val="10"/>
      <name val="Arial Unicode MS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43" fontId="0" fillId="0" borderId="1" xfId="1" applyFont="1" applyFill="1" applyBorder="1"/>
    <xf numFmtId="43" fontId="0" fillId="0" borderId="0" xfId="1" applyFont="1"/>
    <xf numFmtId="0" fontId="0" fillId="0" borderId="1" xfId="0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43" fontId="0" fillId="0" borderId="1" xfId="1" applyFont="1" applyBorder="1"/>
    <xf numFmtId="43" fontId="0" fillId="0" borderId="1" xfId="0" applyNumberFormat="1" applyBorder="1"/>
    <xf numFmtId="0" fontId="5" fillId="0" borderId="1" xfId="0" applyFont="1" applyBorder="1"/>
    <xf numFmtId="165" fontId="0" fillId="0" borderId="0" xfId="1" applyNumberFormat="1" applyFont="1"/>
    <xf numFmtId="43" fontId="0" fillId="0" borderId="5" xfId="1" applyFont="1" applyBorder="1"/>
    <xf numFmtId="4" fontId="3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0" fillId="0" borderId="0" xfId="0" applyNumberFormat="1"/>
    <xf numFmtId="166" fontId="0" fillId="0" borderId="0" xfId="0" applyNumberFormat="1"/>
    <xf numFmtId="0" fontId="0" fillId="0" borderId="7" xfId="0" applyBorder="1"/>
    <xf numFmtId="49" fontId="0" fillId="0" borderId="1" xfId="0" applyNumberFormat="1" applyFill="1" applyBorder="1"/>
    <xf numFmtId="0" fontId="5" fillId="0" borderId="0" xfId="0" applyFont="1" applyFill="1" applyBorder="1"/>
    <xf numFmtId="167" fontId="0" fillId="0" borderId="0" xfId="0" applyNumberFormat="1" applyFill="1" applyBorder="1"/>
    <xf numFmtId="43" fontId="0" fillId="0" borderId="5" xfId="1" applyFont="1" applyFill="1" applyBorder="1"/>
    <xf numFmtId="43" fontId="0" fillId="0" borderId="1" xfId="0" applyNumberFormat="1" applyFill="1" applyBorder="1"/>
    <xf numFmtId="0" fontId="5" fillId="0" borderId="1" xfId="0" applyFont="1" applyFill="1" applyBorder="1"/>
    <xf numFmtId="43" fontId="0" fillId="0" borderId="0" xfId="0" applyNumberFormat="1" applyFill="1"/>
    <xf numFmtId="0" fontId="0" fillId="0" borderId="0" xfId="0" applyFill="1"/>
    <xf numFmtId="10" fontId="0" fillId="0" borderId="1" xfId="0" applyNumberFormat="1" applyBorder="1"/>
    <xf numFmtId="10" fontId="0" fillId="0" borderId="1" xfId="0" applyNumberFormat="1" applyFill="1" applyBorder="1"/>
    <xf numFmtId="15" fontId="0" fillId="0" borderId="1" xfId="0" applyNumberFormat="1" applyBorder="1" applyAlignment="1">
      <alignment vertical="center"/>
    </xf>
    <xf numFmtId="15" fontId="0" fillId="0" borderId="0" xfId="0" applyNumberFormat="1"/>
    <xf numFmtId="15" fontId="0" fillId="0" borderId="1" xfId="0" applyNumberFormat="1" applyBorder="1"/>
    <xf numFmtId="10" fontId="3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15" fontId="2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</cellXfs>
  <cellStyles count="5">
    <cellStyle name="Millares" xfId="1" builtinId="3"/>
    <cellStyle name="Millares 2" xfId="4" xr:uid="{8AC9C0DB-2C52-4E24-B144-EF6F443C40DF}"/>
    <cellStyle name="Normal" xfId="0" builtinId="0"/>
    <cellStyle name="Normal 2" xfId="3" xr:uid="{C93A2576-2813-4534-BE1D-AAEBBD235D4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C929-E8C6-416E-8832-9C6A30FE9EA7}">
  <dimension ref="A1:X42"/>
  <sheetViews>
    <sheetView tabSelected="1" zoomScale="55" zoomScaleNormal="55" workbookViewId="0">
      <selection activeCell="A3" sqref="A3:V3"/>
    </sheetView>
  </sheetViews>
  <sheetFormatPr baseColWidth="10" defaultRowHeight="14.5"/>
  <cols>
    <col min="1" max="1" width="3.54296875" bestFit="1" customWidth="1"/>
    <col min="2" max="2" width="45.7265625" customWidth="1"/>
    <col min="4" max="4" width="17.453125" customWidth="1"/>
    <col min="5" max="5" width="21.54296875" customWidth="1"/>
    <col min="6" max="6" width="14.26953125" style="34" customWidth="1"/>
    <col min="7" max="7" width="15.7265625" style="34" customWidth="1"/>
    <col min="16" max="16" width="11.453125" style="7"/>
    <col min="20" max="20" width="13.1796875" bestFit="1" customWidth="1"/>
    <col min="21" max="21" width="10.90625" customWidth="1"/>
    <col min="22" max="22" width="46.81640625" customWidth="1"/>
    <col min="23" max="23" width="16.81640625" bestFit="1" customWidth="1"/>
  </cols>
  <sheetData>
    <row r="1" spans="1:22" s="52" customFormat="1" ht="18.5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52" customFormat="1" ht="18.5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s="52" customFormat="1" ht="18.5">
      <c r="A3" s="51" t="s">
        <v>108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>
      <c r="H4" s="21"/>
      <c r="L4" s="20"/>
    </row>
    <row r="7" spans="1:22" ht="14.5" customHeight="1">
      <c r="A7" s="37" t="s">
        <v>1</v>
      </c>
      <c r="B7" s="39" t="s">
        <v>2</v>
      </c>
      <c r="C7" s="39" t="s">
        <v>9</v>
      </c>
      <c r="D7" s="37" t="s">
        <v>3</v>
      </c>
      <c r="E7" s="37" t="s">
        <v>4</v>
      </c>
      <c r="F7" s="40" t="s">
        <v>52</v>
      </c>
      <c r="G7" s="40" t="s">
        <v>5</v>
      </c>
      <c r="H7" s="37" t="s">
        <v>0</v>
      </c>
      <c r="I7" s="44" t="s">
        <v>105</v>
      </c>
      <c r="J7" s="46" t="s">
        <v>65</v>
      </c>
      <c r="K7" s="47"/>
      <c r="L7" s="47"/>
      <c r="M7" s="47"/>
      <c r="N7" s="47"/>
      <c r="O7" s="47"/>
      <c r="P7" s="47"/>
      <c r="Q7" s="48"/>
      <c r="R7" s="37" t="s">
        <v>6</v>
      </c>
      <c r="S7" s="49" t="s">
        <v>7</v>
      </c>
      <c r="T7" s="37" t="s">
        <v>8</v>
      </c>
      <c r="U7" s="37" t="s">
        <v>95</v>
      </c>
      <c r="V7" s="37" t="s">
        <v>95</v>
      </c>
    </row>
    <row r="8" spans="1:22" ht="26">
      <c r="A8" s="38"/>
      <c r="B8" s="39"/>
      <c r="C8" s="39" t="s">
        <v>9</v>
      </c>
      <c r="D8" s="38"/>
      <c r="E8" s="38"/>
      <c r="F8" s="41"/>
      <c r="G8" s="41"/>
      <c r="H8" s="38"/>
      <c r="I8" s="45"/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1" t="s">
        <v>16</v>
      </c>
      <c r="Q8" s="42" t="s">
        <v>17</v>
      </c>
      <c r="R8" s="38"/>
      <c r="S8" s="50"/>
      <c r="T8" s="38"/>
      <c r="U8" s="38"/>
      <c r="V8" s="38"/>
    </row>
    <row r="9" spans="1:22" ht="26">
      <c r="A9" s="38"/>
      <c r="B9" s="37"/>
      <c r="C9" s="37"/>
      <c r="D9" s="38"/>
      <c r="E9" s="38"/>
      <c r="F9" s="41"/>
      <c r="G9" s="41"/>
      <c r="H9" s="38"/>
      <c r="I9" s="45"/>
      <c r="J9" s="12" t="s">
        <v>18</v>
      </c>
      <c r="K9" s="2">
        <v>8.8800000000000008</v>
      </c>
      <c r="L9" s="18">
        <v>115.79</v>
      </c>
      <c r="M9" s="2">
        <v>6.6</v>
      </c>
      <c r="N9" s="36">
        <v>4.1500000000000002E-2</v>
      </c>
      <c r="O9" s="36">
        <v>5.0000000000000001E-4</v>
      </c>
      <c r="P9" s="11">
        <v>6.5</v>
      </c>
      <c r="Q9" s="43"/>
      <c r="R9" s="38"/>
      <c r="S9" s="50"/>
      <c r="T9" s="38"/>
      <c r="U9" s="38"/>
      <c r="V9" s="38"/>
    </row>
    <row r="10" spans="1:22">
      <c r="A10" s="5">
        <v>1</v>
      </c>
      <c r="B10" s="3" t="s">
        <v>37</v>
      </c>
      <c r="C10" s="5">
        <v>101403</v>
      </c>
      <c r="D10" s="23" t="s">
        <v>19</v>
      </c>
      <c r="E10" s="5" t="s">
        <v>20</v>
      </c>
      <c r="F10" s="33">
        <v>43466</v>
      </c>
      <c r="G10" s="33">
        <v>43830</v>
      </c>
      <c r="H10" s="4" t="s">
        <v>45</v>
      </c>
      <c r="I10" s="6">
        <v>9723.58</v>
      </c>
      <c r="J10" s="17">
        <f>ROUND((I10*14.42%),2)</f>
        <v>1402.14</v>
      </c>
      <c r="K10" s="13">
        <f>$K$9*R10</f>
        <v>61.360800000000005</v>
      </c>
      <c r="L10" s="13">
        <f>$L$9*R10</f>
        <v>800.10890000000006</v>
      </c>
      <c r="M10" s="13">
        <f>$M$9*R10</f>
        <v>45.606000000000002</v>
      </c>
      <c r="N10" s="14">
        <f>$N$9*I10</f>
        <v>403.52857</v>
      </c>
      <c r="O10" s="14">
        <f>$O$9*I10</f>
        <v>4.8617900000000001</v>
      </c>
      <c r="P10" s="13">
        <v>0</v>
      </c>
      <c r="Q10" s="14">
        <f>SUM(J10:P10)</f>
        <v>2717.6060600000001</v>
      </c>
      <c r="R10" s="15">
        <v>6.91</v>
      </c>
      <c r="S10" s="14">
        <f>SUM(I10:P10)</f>
        <v>12441.18606</v>
      </c>
      <c r="T10" s="14">
        <f>S10/R10</f>
        <v>1800.4610795947901</v>
      </c>
      <c r="U10" s="5"/>
      <c r="V10" s="5"/>
    </row>
    <row r="11" spans="1:22">
      <c r="A11" s="5">
        <v>2</v>
      </c>
      <c r="B11" s="3" t="s">
        <v>38</v>
      </c>
      <c r="C11" s="5">
        <v>101403</v>
      </c>
      <c r="D11" s="23" t="s">
        <v>51</v>
      </c>
      <c r="E11" s="5" t="s">
        <v>21</v>
      </c>
      <c r="F11" s="33">
        <v>43466</v>
      </c>
      <c r="G11" s="33">
        <v>43830</v>
      </c>
      <c r="H11" s="4" t="s">
        <v>46</v>
      </c>
      <c r="I11" s="6">
        <v>11203.75</v>
      </c>
      <c r="J11" s="17">
        <f t="shared" ref="J11:J29" si="0">ROUND((I11*14.42%),2)</f>
        <v>1615.58</v>
      </c>
      <c r="K11" s="13">
        <f>$K$9*R11</f>
        <v>61.360800000000005</v>
      </c>
      <c r="L11" s="13">
        <f t="shared" ref="L11:L36" si="1">$L$9*R11</f>
        <v>800.10890000000006</v>
      </c>
      <c r="M11" s="13">
        <f t="shared" ref="M11:M26" si="2">$M$9*R11</f>
        <v>45.606000000000002</v>
      </c>
      <c r="N11" s="14">
        <f t="shared" ref="N11:N26" si="3">$N$9*I11</f>
        <v>464.955625</v>
      </c>
      <c r="O11" s="14">
        <f t="shared" ref="O11:O26" si="4">$O$9*I11</f>
        <v>5.6018749999999997</v>
      </c>
      <c r="P11" s="13">
        <f t="shared" ref="P11:P20" si="5">$P$9*R11</f>
        <v>44.914999999999999</v>
      </c>
      <c r="Q11" s="14">
        <f t="shared" ref="Q11:Q26" si="6">SUM(J11:P11)</f>
        <v>3038.1282000000001</v>
      </c>
      <c r="R11" s="15">
        <v>6.91</v>
      </c>
      <c r="S11" s="14">
        <f t="shared" ref="S11:S26" si="7">SUM(I11:P11)</f>
        <v>14241.878200000001</v>
      </c>
      <c r="T11" s="14">
        <f t="shared" ref="T11:T26" si="8">S11/R11</f>
        <v>2061.0532850940667</v>
      </c>
      <c r="U11" s="5"/>
      <c r="V11" s="5"/>
    </row>
    <row r="12" spans="1:22">
      <c r="A12" s="5">
        <v>3</v>
      </c>
      <c r="B12" s="3" t="s">
        <v>39</v>
      </c>
      <c r="C12" s="5">
        <v>101403</v>
      </c>
      <c r="D12" s="23" t="s">
        <v>22</v>
      </c>
      <c r="E12" s="5" t="s">
        <v>23</v>
      </c>
      <c r="F12" s="33">
        <v>43466</v>
      </c>
      <c r="G12" s="33">
        <v>43830</v>
      </c>
      <c r="H12" s="4" t="s">
        <v>47</v>
      </c>
      <c r="I12" s="6">
        <v>7264</v>
      </c>
      <c r="J12" s="17">
        <f t="shared" si="0"/>
        <v>1047.47</v>
      </c>
      <c r="K12" s="13">
        <f t="shared" ref="K12:K26" si="9">$K$9*R12</f>
        <v>61.360800000000005</v>
      </c>
      <c r="L12" s="13">
        <f t="shared" si="1"/>
        <v>800.10890000000006</v>
      </c>
      <c r="M12" s="13">
        <f t="shared" si="2"/>
        <v>45.606000000000002</v>
      </c>
      <c r="N12" s="14">
        <f t="shared" si="3"/>
        <v>301.45600000000002</v>
      </c>
      <c r="O12" s="14">
        <f t="shared" si="4"/>
        <v>3.6320000000000001</v>
      </c>
      <c r="P12" s="13">
        <f t="shared" si="5"/>
        <v>44.914999999999999</v>
      </c>
      <c r="Q12" s="14">
        <f t="shared" si="6"/>
        <v>2304.5486999999998</v>
      </c>
      <c r="R12" s="15">
        <v>6.91</v>
      </c>
      <c r="S12" s="14">
        <f t="shared" si="7"/>
        <v>9568.5486999999994</v>
      </c>
      <c r="T12" s="14">
        <f t="shared" si="8"/>
        <v>1384.7393198263385</v>
      </c>
      <c r="U12" s="5"/>
      <c r="V12" s="5"/>
    </row>
    <row r="13" spans="1:22">
      <c r="A13" s="5">
        <v>4</v>
      </c>
      <c r="B13" s="3" t="s">
        <v>40</v>
      </c>
      <c r="C13" s="5">
        <v>101403</v>
      </c>
      <c r="D13" s="23" t="s">
        <v>24</v>
      </c>
      <c r="E13" s="5" t="s">
        <v>25</v>
      </c>
      <c r="F13" s="33">
        <v>43466</v>
      </c>
      <c r="G13" s="33">
        <v>43830</v>
      </c>
      <c r="H13" s="4" t="s">
        <v>45</v>
      </c>
      <c r="I13" s="6">
        <v>9723.58</v>
      </c>
      <c r="J13" s="17">
        <f t="shared" si="0"/>
        <v>1402.14</v>
      </c>
      <c r="K13" s="13">
        <f t="shared" si="9"/>
        <v>61.360800000000005</v>
      </c>
      <c r="L13" s="13">
        <f t="shared" si="1"/>
        <v>800.10890000000006</v>
      </c>
      <c r="M13" s="13">
        <f t="shared" si="2"/>
        <v>45.606000000000002</v>
      </c>
      <c r="N13" s="14">
        <f t="shared" si="3"/>
        <v>403.52857</v>
      </c>
      <c r="O13" s="14">
        <f t="shared" si="4"/>
        <v>4.8617900000000001</v>
      </c>
      <c r="P13" s="13">
        <v>0</v>
      </c>
      <c r="Q13" s="14">
        <f t="shared" si="6"/>
        <v>2717.6060600000001</v>
      </c>
      <c r="R13" s="15">
        <v>6.91</v>
      </c>
      <c r="S13" s="14">
        <f t="shared" si="7"/>
        <v>12441.18606</v>
      </c>
      <c r="T13" s="14">
        <f t="shared" si="8"/>
        <v>1800.4610795947901</v>
      </c>
      <c r="U13" s="5"/>
      <c r="V13" s="5"/>
    </row>
    <row r="14" spans="1:22">
      <c r="A14" s="5">
        <v>5</v>
      </c>
      <c r="B14" s="3" t="s">
        <v>41</v>
      </c>
      <c r="C14" s="5">
        <v>101403</v>
      </c>
      <c r="D14" s="23" t="s">
        <v>26</v>
      </c>
      <c r="E14" s="5" t="s">
        <v>27</v>
      </c>
      <c r="F14" s="33">
        <v>43549</v>
      </c>
      <c r="G14" s="33">
        <v>43830</v>
      </c>
      <c r="H14" s="4" t="s">
        <v>45</v>
      </c>
      <c r="I14" s="6">
        <v>9723.58</v>
      </c>
      <c r="J14" s="17">
        <f t="shared" si="0"/>
        <v>1402.14</v>
      </c>
      <c r="K14" s="13">
        <f t="shared" si="9"/>
        <v>61.360800000000005</v>
      </c>
      <c r="L14" s="13">
        <f t="shared" si="1"/>
        <v>800.10890000000006</v>
      </c>
      <c r="M14" s="13">
        <f t="shared" si="2"/>
        <v>45.606000000000002</v>
      </c>
      <c r="N14" s="14">
        <f t="shared" si="3"/>
        <v>403.52857</v>
      </c>
      <c r="O14" s="14">
        <f t="shared" si="4"/>
        <v>4.8617900000000001</v>
      </c>
      <c r="P14" s="13">
        <f t="shared" si="5"/>
        <v>44.914999999999999</v>
      </c>
      <c r="Q14" s="14">
        <f t="shared" si="6"/>
        <v>2762.52106</v>
      </c>
      <c r="R14" s="15">
        <v>6.91</v>
      </c>
      <c r="S14" s="14">
        <f t="shared" si="7"/>
        <v>12486.101060000001</v>
      </c>
      <c r="T14" s="14">
        <f t="shared" si="8"/>
        <v>1806.9610795947901</v>
      </c>
      <c r="U14" s="5"/>
      <c r="V14" s="5"/>
    </row>
    <row r="15" spans="1:22">
      <c r="A15" s="5">
        <v>6</v>
      </c>
      <c r="B15" s="3" t="s">
        <v>91</v>
      </c>
      <c r="C15" s="5">
        <v>101403</v>
      </c>
      <c r="D15" s="23" t="s">
        <v>28</v>
      </c>
      <c r="E15" s="5" t="s">
        <v>29</v>
      </c>
      <c r="F15" s="33">
        <v>43483</v>
      </c>
      <c r="G15" s="33">
        <v>43830</v>
      </c>
      <c r="H15" s="4" t="s">
        <v>46</v>
      </c>
      <c r="I15" s="6">
        <v>11203.75</v>
      </c>
      <c r="J15" s="17">
        <f t="shared" si="0"/>
        <v>1615.58</v>
      </c>
      <c r="K15" s="13">
        <f t="shared" si="9"/>
        <v>61.360800000000005</v>
      </c>
      <c r="L15" s="13">
        <f t="shared" si="1"/>
        <v>800.10890000000006</v>
      </c>
      <c r="M15" s="13">
        <f t="shared" si="2"/>
        <v>45.606000000000002</v>
      </c>
      <c r="N15" s="14">
        <f t="shared" si="3"/>
        <v>464.955625</v>
      </c>
      <c r="O15" s="14">
        <f t="shared" si="4"/>
        <v>5.6018749999999997</v>
      </c>
      <c r="P15" s="13">
        <f t="shared" si="5"/>
        <v>44.914999999999999</v>
      </c>
      <c r="Q15" s="14">
        <f t="shared" si="6"/>
        <v>3038.1282000000001</v>
      </c>
      <c r="R15" s="15">
        <v>6.91</v>
      </c>
      <c r="S15" s="14">
        <f t="shared" si="7"/>
        <v>14241.878200000001</v>
      </c>
      <c r="T15" s="14">
        <f t="shared" si="8"/>
        <v>2061.0532850940667</v>
      </c>
      <c r="U15" s="5"/>
      <c r="V15" s="5"/>
    </row>
    <row r="16" spans="1:22">
      <c r="A16" s="5">
        <v>7</v>
      </c>
      <c r="B16" s="3" t="s">
        <v>41</v>
      </c>
      <c r="C16" s="5">
        <v>101403</v>
      </c>
      <c r="D16" s="23" t="s">
        <v>67</v>
      </c>
      <c r="E16" s="5" t="s">
        <v>68</v>
      </c>
      <c r="F16" s="33">
        <v>43466</v>
      </c>
      <c r="G16" s="33">
        <v>43524</v>
      </c>
      <c r="H16" s="4" t="s">
        <v>86</v>
      </c>
      <c r="I16" s="6">
        <v>7760.92</v>
      </c>
      <c r="J16" s="17">
        <f t="shared" si="0"/>
        <v>1119.1199999999999</v>
      </c>
      <c r="K16" s="13">
        <f t="shared" si="9"/>
        <v>61.360800000000005</v>
      </c>
      <c r="L16" s="13">
        <f>$L$9*R16</f>
        <v>800.10890000000006</v>
      </c>
      <c r="M16" s="13">
        <f t="shared" si="2"/>
        <v>45.606000000000002</v>
      </c>
      <c r="N16" s="14">
        <f t="shared" si="3"/>
        <v>322.07818000000003</v>
      </c>
      <c r="O16" s="14">
        <f t="shared" si="4"/>
        <v>3.8804600000000002</v>
      </c>
      <c r="P16" s="13">
        <f t="shared" si="5"/>
        <v>44.914999999999999</v>
      </c>
      <c r="Q16" s="14">
        <f t="shared" si="6"/>
        <v>2397.06934</v>
      </c>
      <c r="R16" s="15">
        <v>6.91</v>
      </c>
      <c r="S16" s="14">
        <f t="shared" si="7"/>
        <v>10157.989340000002</v>
      </c>
      <c r="T16" s="14">
        <f t="shared" si="8"/>
        <v>1470.041872648336</v>
      </c>
      <c r="U16" s="5"/>
      <c r="V16" s="5"/>
    </row>
    <row r="17" spans="1:24">
      <c r="A17" s="5">
        <v>8</v>
      </c>
      <c r="B17" s="3" t="s">
        <v>42</v>
      </c>
      <c r="C17" s="5">
        <v>101403</v>
      </c>
      <c r="D17" s="23" t="s">
        <v>31</v>
      </c>
      <c r="E17" s="5" t="s">
        <v>32</v>
      </c>
      <c r="F17" s="33">
        <v>43466</v>
      </c>
      <c r="G17" s="33">
        <v>43830</v>
      </c>
      <c r="H17" s="4" t="s">
        <v>49</v>
      </c>
      <c r="I17" s="6">
        <v>6270.25</v>
      </c>
      <c r="J17" s="17">
        <f>ROUND((I17*14.42%),2)</f>
        <v>904.17</v>
      </c>
      <c r="K17" s="13">
        <f t="shared" si="9"/>
        <v>61.360800000000005</v>
      </c>
      <c r="L17" s="13">
        <f t="shared" si="1"/>
        <v>800.10890000000006</v>
      </c>
      <c r="M17" s="13">
        <f t="shared" si="2"/>
        <v>45.606000000000002</v>
      </c>
      <c r="N17" s="14">
        <f t="shared" si="3"/>
        <v>260.21537499999999</v>
      </c>
      <c r="O17" s="14">
        <f t="shared" si="4"/>
        <v>3.1351249999999999</v>
      </c>
      <c r="P17" s="13">
        <f t="shared" si="5"/>
        <v>44.914999999999999</v>
      </c>
      <c r="Q17" s="14">
        <f t="shared" si="6"/>
        <v>2119.5111999999999</v>
      </c>
      <c r="R17" s="15">
        <v>6.91</v>
      </c>
      <c r="S17" s="14">
        <f t="shared" si="7"/>
        <v>8389.7612000000026</v>
      </c>
      <c r="T17" s="14">
        <f t="shared" si="8"/>
        <v>1214.1477858176559</v>
      </c>
      <c r="U17" s="5"/>
      <c r="V17" s="5"/>
    </row>
    <row r="18" spans="1:24">
      <c r="A18" s="5">
        <v>9</v>
      </c>
      <c r="B18" s="3" t="s">
        <v>39</v>
      </c>
      <c r="C18" s="5">
        <v>101403</v>
      </c>
      <c r="D18" s="23" t="s">
        <v>30</v>
      </c>
      <c r="E18" s="5" t="s">
        <v>90</v>
      </c>
      <c r="F18" s="33">
        <v>43619</v>
      </c>
      <c r="G18" s="33">
        <v>43830</v>
      </c>
      <c r="H18" s="4" t="s">
        <v>48</v>
      </c>
      <c r="I18" s="6">
        <v>6767.17</v>
      </c>
      <c r="J18" s="17">
        <f>ROUND((I18*14.42%),2)</f>
        <v>975.83</v>
      </c>
      <c r="K18" s="13">
        <f>$K$9*R18</f>
        <v>61.360800000000005</v>
      </c>
      <c r="L18" s="13">
        <f>$L$9*R18</f>
        <v>800.10890000000006</v>
      </c>
      <c r="M18" s="13">
        <f>$M$9*R18</f>
        <v>45.606000000000002</v>
      </c>
      <c r="N18" s="14">
        <f>$N$9*I18</f>
        <v>280.83755500000001</v>
      </c>
      <c r="O18" s="14">
        <f t="shared" si="4"/>
        <v>3.3835850000000001</v>
      </c>
      <c r="P18" s="13">
        <f t="shared" si="5"/>
        <v>44.914999999999999</v>
      </c>
      <c r="Q18" s="14">
        <f t="shared" si="6"/>
        <v>2212.0418399999999</v>
      </c>
      <c r="R18" s="15">
        <v>6.91</v>
      </c>
      <c r="S18" s="14">
        <f t="shared" si="7"/>
        <v>8979.2118399999999</v>
      </c>
      <c r="T18" s="14">
        <f t="shared" si="8"/>
        <v>1299.4517858176555</v>
      </c>
      <c r="U18" s="5"/>
      <c r="V18" s="5"/>
    </row>
    <row r="19" spans="1:24" ht="29">
      <c r="A19" s="5">
        <v>10</v>
      </c>
      <c r="B19" s="3" t="s">
        <v>43</v>
      </c>
      <c r="C19" s="5">
        <v>101403</v>
      </c>
      <c r="D19" s="23" t="s">
        <v>75</v>
      </c>
      <c r="E19" s="5" t="s">
        <v>66</v>
      </c>
      <c r="F19" s="33">
        <v>43466</v>
      </c>
      <c r="G19" s="33">
        <v>43496</v>
      </c>
      <c r="H19" s="4" t="s">
        <v>50</v>
      </c>
      <c r="I19" s="6">
        <v>14265.42</v>
      </c>
      <c r="J19" s="17">
        <f>ROUND((I19*14.5087%),2)</f>
        <v>2069.73</v>
      </c>
      <c r="K19" s="13">
        <f t="shared" ref="K19" si="10">$K$9*R19</f>
        <v>61.360800000000005</v>
      </c>
      <c r="L19" s="13">
        <f t="shared" si="1"/>
        <v>800.10890000000006</v>
      </c>
      <c r="M19" s="13">
        <f t="shared" ref="M19" si="11">$M$9*R19</f>
        <v>45.606000000000002</v>
      </c>
      <c r="N19" s="14">
        <f t="shared" ref="N19" si="12">$N$9*I19</f>
        <v>592.01493000000005</v>
      </c>
      <c r="O19" s="14">
        <f t="shared" ref="O19" si="13">$O$9*I19</f>
        <v>7.1327100000000003</v>
      </c>
      <c r="P19" s="13">
        <f t="shared" ref="P19" si="14">$P$9*R19</f>
        <v>44.914999999999999</v>
      </c>
      <c r="Q19" s="14">
        <f t="shared" ref="Q19" si="15">SUM(J19:P19)</f>
        <v>3620.86834</v>
      </c>
      <c r="R19" s="15">
        <v>6.91</v>
      </c>
      <c r="S19" s="14">
        <f t="shared" ref="S19" si="16">SUM(I19:P19)</f>
        <v>17886.288340000003</v>
      </c>
      <c r="T19" s="14">
        <f t="shared" si="8"/>
        <v>2588.4643039073808</v>
      </c>
      <c r="U19" s="5"/>
      <c r="V19" s="53" t="s">
        <v>101</v>
      </c>
    </row>
    <row r="20" spans="1:24">
      <c r="A20" s="5">
        <v>11</v>
      </c>
      <c r="B20" s="3" t="s">
        <v>43</v>
      </c>
      <c r="C20" s="5">
        <v>101403</v>
      </c>
      <c r="D20" s="23" t="s">
        <v>33</v>
      </c>
      <c r="E20" s="5" t="s">
        <v>34</v>
      </c>
      <c r="F20" s="33">
        <v>43525</v>
      </c>
      <c r="G20" s="33">
        <v>43890</v>
      </c>
      <c r="H20" s="4" t="s">
        <v>50</v>
      </c>
      <c r="I20" s="6">
        <v>14164.17</v>
      </c>
      <c r="J20" s="17">
        <f>ROUND((I20*14.5022%),2)</f>
        <v>2054.12</v>
      </c>
      <c r="K20" s="13">
        <f t="shared" si="9"/>
        <v>61.138800000000003</v>
      </c>
      <c r="L20" s="13">
        <f t="shared" si="1"/>
        <v>797.21415000000002</v>
      </c>
      <c r="M20" s="13">
        <f t="shared" si="2"/>
        <v>45.440999999999995</v>
      </c>
      <c r="N20" s="14">
        <f t="shared" si="3"/>
        <v>587.81305500000008</v>
      </c>
      <c r="O20" s="14">
        <f t="shared" si="4"/>
        <v>7.0820850000000002</v>
      </c>
      <c r="P20" s="13">
        <f t="shared" si="5"/>
        <v>44.752499999999998</v>
      </c>
      <c r="Q20" s="14">
        <f t="shared" si="6"/>
        <v>3597.5615900000003</v>
      </c>
      <c r="R20" s="15">
        <v>6.8849999999999998</v>
      </c>
      <c r="S20" s="14">
        <f t="shared" si="7"/>
        <v>17761.731589999996</v>
      </c>
      <c r="T20" s="14">
        <f t="shared" si="8"/>
        <v>2579.7721989832967</v>
      </c>
      <c r="U20" s="5"/>
      <c r="V20" s="5"/>
    </row>
    <row r="21" spans="1:24">
      <c r="A21" s="5">
        <v>12</v>
      </c>
      <c r="B21" s="3" t="s">
        <v>44</v>
      </c>
      <c r="C21" s="5">
        <v>101403</v>
      </c>
      <c r="D21" s="23" t="s">
        <v>35</v>
      </c>
      <c r="E21" s="5" t="s">
        <v>36</v>
      </c>
      <c r="F21" s="33">
        <v>43542</v>
      </c>
      <c r="G21" s="33">
        <v>43907</v>
      </c>
      <c r="H21" s="4" t="s">
        <v>48</v>
      </c>
      <c r="I21" s="6">
        <v>6767.17</v>
      </c>
      <c r="J21" s="17">
        <f t="shared" si="0"/>
        <v>975.83</v>
      </c>
      <c r="K21" s="13">
        <f t="shared" si="9"/>
        <v>61.138800000000003</v>
      </c>
      <c r="L21" s="13">
        <f t="shared" si="1"/>
        <v>797.21415000000002</v>
      </c>
      <c r="M21" s="13">
        <f t="shared" si="2"/>
        <v>45.440999999999995</v>
      </c>
      <c r="N21" s="14">
        <f t="shared" si="3"/>
        <v>280.83755500000001</v>
      </c>
      <c r="O21" s="14">
        <f t="shared" si="4"/>
        <v>3.3835850000000001</v>
      </c>
      <c r="P21" s="13">
        <v>0</v>
      </c>
      <c r="Q21" s="14">
        <f t="shared" si="6"/>
        <v>2163.8450900000003</v>
      </c>
      <c r="R21" s="15">
        <v>6.8849999999999998</v>
      </c>
      <c r="S21" s="14">
        <f t="shared" si="7"/>
        <v>8931.0150900000008</v>
      </c>
      <c r="T21" s="14">
        <f t="shared" si="8"/>
        <v>1297.1699477124184</v>
      </c>
      <c r="U21" s="5"/>
      <c r="V21" s="5"/>
    </row>
    <row r="22" spans="1:24">
      <c r="A22" s="5">
        <v>13</v>
      </c>
      <c r="B22" s="9" t="s">
        <v>87</v>
      </c>
      <c r="C22" s="5">
        <v>101403</v>
      </c>
      <c r="D22" s="23" t="s">
        <v>53</v>
      </c>
      <c r="E22" s="5" t="s">
        <v>54</v>
      </c>
      <c r="F22" s="33">
        <v>43466</v>
      </c>
      <c r="G22" s="33">
        <v>43830</v>
      </c>
      <c r="H22" s="4" t="s">
        <v>48</v>
      </c>
      <c r="I22" s="6">
        <v>6767.17</v>
      </c>
      <c r="J22" s="17">
        <f t="shared" si="0"/>
        <v>975.83</v>
      </c>
      <c r="K22" s="13">
        <f t="shared" si="9"/>
        <v>61.360800000000005</v>
      </c>
      <c r="L22" s="13">
        <f t="shared" si="1"/>
        <v>800.10890000000006</v>
      </c>
      <c r="M22" s="13">
        <f t="shared" si="2"/>
        <v>45.606000000000002</v>
      </c>
      <c r="N22" s="14">
        <f t="shared" si="3"/>
        <v>280.83755500000001</v>
      </c>
      <c r="O22" s="14">
        <f t="shared" si="4"/>
        <v>3.3835850000000001</v>
      </c>
      <c r="P22" s="13">
        <v>0</v>
      </c>
      <c r="Q22" s="14">
        <f t="shared" si="6"/>
        <v>2167.1268399999999</v>
      </c>
      <c r="R22" s="15">
        <v>6.91</v>
      </c>
      <c r="S22" s="14">
        <f t="shared" si="7"/>
        <v>8934.2968399999991</v>
      </c>
      <c r="T22" s="14">
        <f t="shared" si="8"/>
        <v>1292.9517858176555</v>
      </c>
      <c r="U22" s="5"/>
      <c r="V22" s="5"/>
    </row>
    <row r="23" spans="1:24">
      <c r="A23" s="5">
        <v>14</v>
      </c>
      <c r="B23" s="10" t="s">
        <v>88</v>
      </c>
      <c r="C23" s="5">
        <v>101403</v>
      </c>
      <c r="D23" s="23" t="s">
        <v>59</v>
      </c>
      <c r="E23" s="5" t="s">
        <v>55</v>
      </c>
      <c r="F23" s="33">
        <v>43466</v>
      </c>
      <c r="G23" s="33">
        <v>43830</v>
      </c>
      <c r="H23" s="4" t="s">
        <v>48</v>
      </c>
      <c r="I23" s="6">
        <v>6767.17</v>
      </c>
      <c r="J23" s="17">
        <f t="shared" si="0"/>
        <v>975.83</v>
      </c>
      <c r="K23" s="13">
        <f t="shared" si="9"/>
        <v>61.360800000000005</v>
      </c>
      <c r="L23" s="13">
        <f t="shared" si="1"/>
        <v>800.10890000000006</v>
      </c>
      <c r="M23" s="13">
        <f t="shared" si="2"/>
        <v>45.606000000000002</v>
      </c>
      <c r="N23" s="14">
        <f t="shared" si="3"/>
        <v>280.83755500000001</v>
      </c>
      <c r="O23" s="14">
        <f t="shared" si="4"/>
        <v>3.3835850000000001</v>
      </c>
      <c r="P23" s="13">
        <v>0</v>
      </c>
      <c r="Q23" s="14">
        <f t="shared" si="6"/>
        <v>2167.1268399999999</v>
      </c>
      <c r="R23" s="15">
        <v>6.91</v>
      </c>
      <c r="S23" s="14">
        <f t="shared" si="7"/>
        <v>8934.2968399999991</v>
      </c>
      <c r="T23" s="14">
        <f t="shared" si="8"/>
        <v>1292.9517858176555</v>
      </c>
      <c r="U23" s="5"/>
      <c r="V23" s="5"/>
    </row>
    <row r="24" spans="1:24" ht="29">
      <c r="A24" s="5">
        <v>15</v>
      </c>
      <c r="B24" s="10" t="s">
        <v>62</v>
      </c>
      <c r="C24" s="5">
        <v>101403</v>
      </c>
      <c r="D24" s="23" t="s">
        <v>56</v>
      </c>
      <c r="E24" s="5" t="s">
        <v>57</v>
      </c>
      <c r="F24" s="33">
        <v>43466</v>
      </c>
      <c r="G24" s="33">
        <v>43830</v>
      </c>
      <c r="H24" s="4" t="s">
        <v>45</v>
      </c>
      <c r="I24" s="6">
        <v>9723.58</v>
      </c>
      <c r="J24" s="17">
        <f t="shared" si="0"/>
        <v>1402.14</v>
      </c>
      <c r="K24" s="13">
        <f t="shared" si="9"/>
        <v>61.360800000000005</v>
      </c>
      <c r="L24" s="13">
        <f t="shared" si="1"/>
        <v>800.10890000000006</v>
      </c>
      <c r="M24" s="13">
        <f t="shared" si="2"/>
        <v>45.606000000000002</v>
      </c>
      <c r="N24" s="14">
        <f t="shared" si="3"/>
        <v>403.52857</v>
      </c>
      <c r="O24" s="14">
        <f t="shared" si="4"/>
        <v>4.8617900000000001</v>
      </c>
      <c r="P24" s="13">
        <v>0</v>
      </c>
      <c r="Q24" s="14">
        <f t="shared" si="6"/>
        <v>2717.6060600000001</v>
      </c>
      <c r="R24" s="15">
        <v>6.91</v>
      </c>
      <c r="S24" s="14">
        <f t="shared" si="7"/>
        <v>12441.18606</v>
      </c>
      <c r="T24" s="14">
        <f t="shared" si="8"/>
        <v>1800.4610795947901</v>
      </c>
      <c r="U24" s="5"/>
      <c r="V24" s="5"/>
    </row>
    <row r="25" spans="1:24" ht="29">
      <c r="A25" s="5">
        <v>16</v>
      </c>
      <c r="B25" s="10" t="s">
        <v>64</v>
      </c>
      <c r="C25" s="5">
        <v>101403</v>
      </c>
      <c r="D25" s="23" t="s">
        <v>63</v>
      </c>
      <c r="E25" s="5" t="s">
        <v>58</v>
      </c>
      <c r="F25" s="33">
        <v>43570</v>
      </c>
      <c r="G25" s="33">
        <v>43830</v>
      </c>
      <c r="H25" s="4" t="s">
        <v>48</v>
      </c>
      <c r="I25" s="6">
        <v>6767.17</v>
      </c>
      <c r="J25" s="17">
        <f>ROUND((I25*14.42%),2)</f>
        <v>975.83</v>
      </c>
      <c r="K25" s="13">
        <f t="shared" si="9"/>
        <v>61.360800000000005</v>
      </c>
      <c r="L25" s="13">
        <f t="shared" si="1"/>
        <v>800.10890000000006</v>
      </c>
      <c r="M25" s="13">
        <f t="shared" si="2"/>
        <v>45.606000000000002</v>
      </c>
      <c r="N25" s="14">
        <f t="shared" si="3"/>
        <v>280.83755500000001</v>
      </c>
      <c r="O25" s="14">
        <f t="shared" si="4"/>
        <v>3.3835850000000001</v>
      </c>
      <c r="P25" s="13">
        <v>0</v>
      </c>
      <c r="Q25" s="14">
        <f t="shared" si="6"/>
        <v>2167.1268399999999</v>
      </c>
      <c r="R25" s="15">
        <v>6.91</v>
      </c>
      <c r="S25" s="14">
        <f t="shared" si="7"/>
        <v>8934.2968399999991</v>
      </c>
      <c r="T25" s="14">
        <f t="shared" si="8"/>
        <v>1292.9517858176555</v>
      </c>
      <c r="U25" s="5"/>
      <c r="V25" s="5"/>
    </row>
    <row r="26" spans="1:24">
      <c r="A26" s="5">
        <v>17</v>
      </c>
      <c r="B26" s="9" t="s">
        <v>89</v>
      </c>
      <c r="C26" s="5">
        <v>101403</v>
      </c>
      <c r="D26" s="23" t="s">
        <v>60</v>
      </c>
      <c r="E26" s="5" t="s">
        <v>61</v>
      </c>
      <c r="F26" s="33">
        <v>43466</v>
      </c>
      <c r="G26" s="33">
        <v>43830</v>
      </c>
      <c r="H26" s="4" t="s">
        <v>48</v>
      </c>
      <c r="I26" s="6">
        <v>6767.17</v>
      </c>
      <c r="J26" s="17">
        <f t="shared" si="0"/>
        <v>975.83</v>
      </c>
      <c r="K26" s="13">
        <f t="shared" si="9"/>
        <v>61.360800000000005</v>
      </c>
      <c r="L26" s="13">
        <f t="shared" si="1"/>
        <v>800.10890000000006</v>
      </c>
      <c r="M26" s="13">
        <f t="shared" si="2"/>
        <v>45.606000000000002</v>
      </c>
      <c r="N26" s="14">
        <f t="shared" si="3"/>
        <v>280.83755500000001</v>
      </c>
      <c r="O26" s="14">
        <f t="shared" si="4"/>
        <v>3.3835850000000001</v>
      </c>
      <c r="P26" s="13">
        <v>0</v>
      </c>
      <c r="Q26" s="14">
        <f t="shared" si="6"/>
        <v>2167.1268399999999</v>
      </c>
      <c r="R26" s="15">
        <v>6.91</v>
      </c>
      <c r="S26" s="14">
        <f t="shared" si="7"/>
        <v>8934.2968399999991</v>
      </c>
      <c r="T26" s="14">
        <f t="shared" si="8"/>
        <v>1292.9517858176555</v>
      </c>
      <c r="U26" s="5"/>
      <c r="V26" s="5"/>
    </row>
    <row r="27" spans="1:24">
      <c r="A27" s="5">
        <v>18</v>
      </c>
      <c r="B27" s="10" t="s">
        <v>79</v>
      </c>
      <c r="C27" s="5">
        <v>101403</v>
      </c>
      <c r="D27" s="23" t="s">
        <v>69</v>
      </c>
      <c r="E27" s="8" t="s">
        <v>70</v>
      </c>
      <c r="F27" s="33">
        <v>43466</v>
      </c>
      <c r="G27" s="33">
        <v>43830</v>
      </c>
      <c r="H27" s="4" t="s">
        <v>46</v>
      </c>
      <c r="I27" s="6">
        <v>11203.75</v>
      </c>
      <c r="J27" s="17">
        <f t="shared" si="0"/>
        <v>1615.58</v>
      </c>
      <c r="K27" s="13">
        <f t="shared" ref="K27:K29" si="17">$K$9*R27</f>
        <v>61.360800000000005</v>
      </c>
      <c r="L27" s="13">
        <f t="shared" si="1"/>
        <v>800.10890000000006</v>
      </c>
      <c r="M27" s="13">
        <f t="shared" ref="M27:M29" si="18">$M$9*R27</f>
        <v>45.606000000000002</v>
      </c>
      <c r="N27" s="14">
        <f t="shared" ref="N27:N29" si="19">$N$9*I27</f>
        <v>464.955625</v>
      </c>
      <c r="O27" s="14">
        <f t="shared" ref="O27:O29" si="20">$O$9*I27</f>
        <v>5.6018749999999997</v>
      </c>
      <c r="P27" s="13">
        <f t="shared" ref="P27" si="21">$P$9*R27</f>
        <v>44.914999999999999</v>
      </c>
      <c r="Q27" s="14">
        <f t="shared" ref="Q27:Q36" si="22">SUM(J27:P27)</f>
        <v>3038.1282000000001</v>
      </c>
      <c r="R27" s="15">
        <v>6.91</v>
      </c>
      <c r="S27" s="14">
        <f t="shared" ref="S27:S30" si="23">SUM(I27:P27)</f>
        <v>14241.878200000001</v>
      </c>
      <c r="T27" s="14">
        <f t="shared" ref="T27:T36" si="24">S27/R27</f>
        <v>2061.0532850940667</v>
      </c>
      <c r="U27" s="5"/>
      <c r="V27" s="5" t="s">
        <v>104</v>
      </c>
    </row>
    <row r="28" spans="1:24">
      <c r="A28" s="5">
        <v>19</v>
      </c>
      <c r="B28" s="10" t="s">
        <v>100</v>
      </c>
      <c r="C28" s="5">
        <v>101403</v>
      </c>
      <c r="D28" s="23" t="s">
        <v>80</v>
      </c>
      <c r="E28" s="8" t="s">
        <v>71</v>
      </c>
      <c r="F28" s="33">
        <v>43466</v>
      </c>
      <c r="G28" s="33">
        <v>43830</v>
      </c>
      <c r="H28" s="4" t="s">
        <v>45</v>
      </c>
      <c r="I28" s="6">
        <v>9723.58</v>
      </c>
      <c r="J28" s="17">
        <f t="shared" si="0"/>
        <v>1402.14</v>
      </c>
      <c r="K28" s="13">
        <f t="shared" si="17"/>
        <v>61.360800000000005</v>
      </c>
      <c r="L28" s="13">
        <f t="shared" si="1"/>
        <v>800.10890000000006</v>
      </c>
      <c r="M28" s="13">
        <f t="shared" si="18"/>
        <v>45.606000000000002</v>
      </c>
      <c r="N28" s="14">
        <f t="shared" si="19"/>
        <v>403.52857</v>
      </c>
      <c r="O28" s="14">
        <f t="shared" si="20"/>
        <v>4.8617900000000001</v>
      </c>
      <c r="P28" s="13">
        <v>0</v>
      </c>
      <c r="Q28" s="14">
        <f t="shared" si="22"/>
        <v>2717.6060600000001</v>
      </c>
      <c r="R28" s="15">
        <v>6.91</v>
      </c>
      <c r="S28" s="14">
        <f t="shared" si="23"/>
        <v>12441.18606</v>
      </c>
      <c r="T28" s="14">
        <f t="shared" si="24"/>
        <v>1800.4610795947901</v>
      </c>
      <c r="U28" s="5"/>
      <c r="V28" s="5"/>
    </row>
    <row r="29" spans="1:24" ht="29">
      <c r="A29" s="5">
        <v>20</v>
      </c>
      <c r="B29" s="10" t="s">
        <v>85</v>
      </c>
      <c r="C29" s="5">
        <v>101403</v>
      </c>
      <c r="D29" s="23" t="s">
        <v>73</v>
      </c>
      <c r="E29" s="5" t="s">
        <v>74</v>
      </c>
      <c r="F29" s="33">
        <v>43466</v>
      </c>
      <c r="G29" s="33">
        <v>43830</v>
      </c>
      <c r="H29" s="4" t="s">
        <v>48</v>
      </c>
      <c r="I29" s="6">
        <v>6767.17</v>
      </c>
      <c r="J29" s="17">
        <f t="shared" si="0"/>
        <v>975.83</v>
      </c>
      <c r="K29" s="13">
        <f t="shared" si="17"/>
        <v>61.360800000000005</v>
      </c>
      <c r="L29" s="13">
        <f t="shared" si="1"/>
        <v>800.10890000000006</v>
      </c>
      <c r="M29" s="13">
        <f t="shared" si="18"/>
        <v>45.606000000000002</v>
      </c>
      <c r="N29" s="14">
        <f t="shared" si="19"/>
        <v>280.83755500000001</v>
      </c>
      <c r="O29" s="14">
        <f t="shared" si="20"/>
        <v>3.3835850000000001</v>
      </c>
      <c r="P29" s="13">
        <v>0</v>
      </c>
      <c r="Q29" s="14">
        <f t="shared" si="22"/>
        <v>2167.1268399999999</v>
      </c>
      <c r="R29" s="15">
        <v>6.91</v>
      </c>
      <c r="S29" s="14">
        <f t="shared" si="23"/>
        <v>8934.2968399999991</v>
      </c>
      <c r="T29" s="14">
        <f t="shared" si="24"/>
        <v>1292.9517858176555</v>
      </c>
      <c r="U29" s="5"/>
      <c r="V29" s="5"/>
    </row>
    <row r="30" spans="1:24">
      <c r="A30" s="5">
        <v>21</v>
      </c>
      <c r="B30" s="10" t="s">
        <v>83</v>
      </c>
      <c r="C30" s="5">
        <v>101403</v>
      </c>
      <c r="D30" s="23" t="s">
        <v>76</v>
      </c>
      <c r="E30" s="5" t="s">
        <v>77</v>
      </c>
      <c r="F30" s="33">
        <v>43466</v>
      </c>
      <c r="G30" s="33">
        <v>43830</v>
      </c>
      <c r="H30" s="4" t="s">
        <v>81</v>
      </c>
      <c r="I30" s="13">
        <v>32753.13</v>
      </c>
      <c r="J30" s="17">
        <f>I30*16.20666%</f>
        <v>5308.1884184580003</v>
      </c>
      <c r="K30" s="13">
        <f>$K$9*R30</f>
        <v>61.360800000000005</v>
      </c>
      <c r="L30" s="13">
        <f t="shared" si="1"/>
        <v>800.10890000000006</v>
      </c>
      <c r="M30" s="13">
        <f t="shared" ref="M30:M36" si="25">$M$9*R30</f>
        <v>45.606000000000002</v>
      </c>
      <c r="N30" s="14">
        <f t="shared" ref="N30:N36" si="26">$N$9*I30</f>
        <v>1359.254895</v>
      </c>
      <c r="O30" s="14">
        <f t="shared" ref="O30:O36" si="27">$O$9*I30</f>
        <v>16.376564999999999</v>
      </c>
      <c r="P30" s="13">
        <f t="shared" ref="P30:P33" si="28">$P$9*R30</f>
        <v>44.914999999999999</v>
      </c>
      <c r="Q30" s="14">
        <f>SUM(J30:P30)</f>
        <v>7635.8105784580002</v>
      </c>
      <c r="R30" s="15">
        <v>6.91</v>
      </c>
      <c r="S30" s="14">
        <f t="shared" si="23"/>
        <v>40388.940578458001</v>
      </c>
      <c r="T30" s="14">
        <f t="shared" si="24"/>
        <v>5844.998636535166</v>
      </c>
      <c r="U30" s="5"/>
      <c r="V30" s="5" t="s">
        <v>102</v>
      </c>
      <c r="W30" s="20"/>
    </row>
    <row r="31" spans="1:24">
      <c r="A31" s="5">
        <v>21</v>
      </c>
      <c r="B31" s="10" t="s">
        <v>83</v>
      </c>
      <c r="C31" s="5">
        <v>101403</v>
      </c>
      <c r="D31" s="8" t="s">
        <v>76</v>
      </c>
      <c r="E31" s="5" t="s">
        <v>77</v>
      </c>
      <c r="F31" s="33">
        <v>43466</v>
      </c>
      <c r="G31" s="33">
        <v>43555</v>
      </c>
      <c r="H31" s="4" t="s">
        <v>81</v>
      </c>
      <c r="I31" s="13">
        <f t="shared" ref="I31:P31" si="29">+I30*$U$31</f>
        <v>14083.8459</v>
      </c>
      <c r="J31" s="13">
        <f t="shared" si="29"/>
        <v>2282.5210199369403</v>
      </c>
      <c r="K31" s="13">
        <f t="shared" si="29"/>
        <v>26.385144</v>
      </c>
      <c r="L31" s="13">
        <f t="shared" si="29"/>
        <v>344.04682700000001</v>
      </c>
      <c r="M31" s="13">
        <f t="shared" si="29"/>
        <v>19.610579999999999</v>
      </c>
      <c r="N31" s="13">
        <f t="shared" si="29"/>
        <v>584.47960484999999</v>
      </c>
      <c r="O31" s="13">
        <f t="shared" si="29"/>
        <v>7.04192295</v>
      </c>
      <c r="P31" s="13">
        <f t="shared" si="29"/>
        <v>19.31345</v>
      </c>
      <c r="Q31" s="14">
        <f>SUM(J31:P31)</f>
        <v>3283.39854873694</v>
      </c>
      <c r="R31" s="15">
        <v>6.91</v>
      </c>
      <c r="S31" s="14">
        <f>SUM(I31:P31)</f>
        <v>17367.244448736939</v>
      </c>
      <c r="T31" s="14">
        <f>S31/R31</f>
        <v>2513.3494137101216</v>
      </c>
      <c r="U31" s="31">
        <v>0.43</v>
      </c>
      <c r="V31" s="31" t="s">
        <v>96</v>
      </c>
      <c r="W31" s="20"/>
      <c r="X31" s="20"/>
    </row>
    <row r="32" spans="1:24" s="30" customFormat="1">
      <c r="A32" s="5">
        <v>21</v>
      </c>
      <c r="B32" s="10" t="s">
        <v>83</v>
      </c>
      <c r="C32" s="8">
        <v>101403</v>
      </c>
      <c r="D32" s="8" t="s">
        <v>76</v>
      </c>
      <c r="E32" s="8" t="s">
        <v>77</v>
      </c>
      <c r="F32" s="33">
        <v>43556</v>
      </c>
      <c r="G32" s="33">
        <v>43830</v>
      </c>
      <c r="H32" s="19" t="s">
        <v>81</v>
      </c>
      <c r="I32" s="6">
        <f>+I30*$U$32</f>
        <v>10720.109999999984</v>
      </c>
      <c r="J32" s="26">
        <f>(I32*16.20666%)</f>
        <v>1737.3717793259975</v>
      </c>
      <c r="K32" s="6">
        <f>($K$9*R32)*U32</f>
        <v>20.010748935078848</v>
      </c>
      <c r="L32" s="6">
        <f>($L$9*R32)*U32</f>
        <v>260.92844810729503</v>
      </c>
      <c r="M32" s="6">
        <f>($M$9*R32)*$U$32</f>
        <v>14.872853938234277</v>
      </c>
      <c r="N32" s="27">
        <f>($N$9*I32)</f>
        <v>444.88456499999938</v>
      </c>
      <c r="O32" s="27">
        <f>($O$9*I32)</f>
        <v>5.360054999999992</v>
      </c>
      <c r="P32" s="6">
        <f>($P$9*R32)*U32</f>
        <v>14.647507666442849</v>
      </c>
      <c r="Q32" s="27">
        <f>SUM(J32:P32)</f>
        <v>2498.0759579730484</v>
      </c>
      <c r="R32" s="28">
        <v>6.8849999999999998</v>
      </c>
      <c r="S32" s="27">
        <f>SUM(I32:P32)</f>
        <v>13218.185957973032</v>
      </c>
      <c r="T32" s="27">
        <f>S32/R32</f>
        <v>1919.8527172074121</v>
      </c>
      <c r="U32" s="32">
        <v>0.32730032213715099</v>
      </c>
      <c r="V32" s="31" t="s">
        <v>97</v>
      </c>
      <c r="W32" s="29"/>
    </row>
    <row r="33" spans="1:23">
      <c r="A33" s="5">
        <v>22</v>
      </c>
      <c r="B33" s="10" t="s">
        <v>84</v>
      </c>
      <c r="C33" s="5">
        <v>101403</v>
      </c>
      <c r="D33" s="8" t="s">
        <v>93</v>
      </c>
      <c r="E33" s="5" t="s">
        <v>78</v>
      </c>
      <c r="F33" s="33">
        <v>43466</v>
      </c>
      <c r="G33" s="33">
        <v>43830</v>
      </c>
      <c r="H33" s="4" t="s">
        <v>82</v>
      </c>
      <c r="I33" s="13">
        <v>22392.25</v>
      </c>
      <c r="J33" s="17">
        <f>I33*14.83946%</f>
        <v>3322.8889818500002</v>
      </c>
      <c r="K33" s="13">
        <f t="shared" ref="K33:K36" si="30">$K$9*R33</f>
        <v>61.360800000000005</v>
      </c>
      <c r="L33" s="13">
        <f t="shared" si="1"/>
        <v>800.10890000000006</v>
      </c>
      <c r="M33" s="13">
        <f t="shared" si="25"/>
        <v>45.606000000000002</v>
      </c>
      <c r="N33" s="14">
        <f>$N$9*I33</f>
        <v>929.2783750000001</v>
      </c>
      <c r="O33" s="14">
        <f t="shared" si="27"/>
        <v>11.196125</v>
      </c>
      <c r="P33" s="13">
        <f t="shared" si="28"/>
        <v>44.914999999999999</v>
      </c>
      <c r="Q33" s="14">
        <f t="shared" si="22"/>
        <v>5215.3541818499998</v>
      </c>
      <c r="R33" s="15">
        <v>6.91</v>
      </c>
      <c r="S33" s="14">
        <f>SUM(I33:P33)</f>
        <v>27607.604181849998</v>
      </c>
      <c r="T33" s="14">
        <f t="shared" si="24"/>
        <v>3995.3117484587551</v>
      </c>
      <c r="U33" s="31"/>
      <c r="V33" s="5" t="s">
        <v>103</v>
      </c>
      <c r="W33" s="20"/>
    </row>
    <row r="34" spans="1:23">
      <c r="A34" s="5">
        <v>22</v>
      </c>
      <c r="B34" s="10" t="s">
        <v>84</v>
      </c>
      <c r="C34" s="5">
        <v>101403</v>
      </c>
      <c r="D34" s="8" t="s">
        <v>93</v>
      </c>
      <c r="E34" s="5" t="s">
        <v>78</v>
      </c>
      <c r="F34" s="33">
        <v>43466</v>
      </c>
      <c r="G34" s="33">
        <v>43555</v>
      </c>
      <c r="H34" s="4" t="s">
        <v>82</v>
      </c>
      <c r="I34" s="13">
        <f t="shared" ref="I34:P34" si="31">+I33*$U$34</f>
        <v>15002.807500000001</v>
      </c>
      <c r="J34" s="13">
        <f t="shared" si="31"/>
        <v>2226.3356178395002</v>
      </c>
      <c r="K34" s="13">
        <f t="shared" si="31"/>
        <v>41.111736000000008</v>
      </c>
      <c r="L34" s="13">
        <f t="shared" si="31"/>
        <v>536.07296300000007</v>
      </c>
      <c r="M34" s="13">
        <f t="shared" si="31"/>
        <v>30.556020000000004</v>
      </c>
      <c r="N34" s="13">
        <f t="shared" si="31"/>
        <v>622.61651125000014</v>
      </c>
      <c r="O34" s="13">
        <f t="shared" si="31"/>
        <v>7.5014037500000006</v>
      </c>
      <c r="P34" s="13">
        <f t="shared" si="31"/>
        <v>30.093050000000002</v>
      </c>
      <c r="Q34" s="14">
        <f t="shared" ref="Q34" si="32">SUM(J34:P34)</f>
        <v>3494.2873018395003</v>
      </c>
      <c r="R34" s="15">
        <v>6.91</v>
      </c>
      <c r="S34" s="14">
        <f>SUM(I34:P34)</f>
        <v>18497.094801839496</v>
      </c>
      <c r="T34" s="14">
        <f t="shared" ref="T34" si="33">S34/R34</f>
        <v>2676.8588714673656</v>
      </c>
      <c r="U34" s="31">
        <v>0.67</v>
      </c>
      <c r="V34" s="31" t="s">
        <v>98</v>
      </c>
      <c r="W34" s="20"/>
    </row>
    <row r="35" spans="1:23" s="30" customFormat="1">
      <c r="A35" s="5">
        <v>22</v>
      </c>
      <c r="B35" s="10" t="s">
        <v>84</v>
      </c>
      <c r="C35" s="8">
        <v>101403</v>
      </c>
      <c r="D35" s="8" t="s">
        <v>93</v>
      </c>
      <c r="E35" s="8" t="s">
        <v>78</v>
      </c>
      <c r="F35" s="33">
        <v>43556</v>
      </c>
      <c r="G35" s="33">
        <v>43830</v>
      </c>
      <c r="H35" s="19" t="s">
        <v>82</v>
      </c>
      <c r="I35" s="6">
        <f>+I33*$U$35</f>
        <v>11263.301750000001</v>
      </c>
      <c r="J35" s="6">
        <f>+J33*$U$35</f>
        <v>1671.4131578705501</v>
      </c>
      <c r="K35" s="6">
        <f>($K$9*R35)*U35</f>
        <v>30.7528164</v>
      </c>
      <c r="L35" s="6">
        <f>($L$9*R35)*U35</f>
        <v>400.99871745000002</v>
      </c>
      <c r="M35" s="6">
        <f>($M$9*R35)*$U$35</f>
        <v>22.856822999999999</v>
      </c>
      <c r="N35" s="27">
        <f>($N$9*I35)</f>
        <v>467.42702262500006</v>
      </c>
      <c r="O35" s="27">
        <f>($O$9*I35)</f>
        <v>5.6316508750000001</v>
      </c>
      <c r="P35" s="6">
        <f>($P$9*R35)*U35</f>
        <v>22.510507499999999</v>
      </c>
      <c r="Q35" s="27">
        <f>SUM(J35:P35)</f>
        <v>2621.5906957205507</v>
      </c>
      <c r="R35" s="28">
        <v>6.8849999999999998</v>
      </c>
      <c r="S35" s="27">
        <f>SUM(I35:P35)</f>
        <v>13884.892445720552</v>
      </c>
      <c r="T35" s="27">
        <f>S35/R35</f>
        <v>2016.6873559506976</v>
      </c>
      <c r="U35" s="32">
        <v>0.503</v>
      </c>
      <c r="V35" s="31" t="s">
        <v>99</v>
      </c>
      <c r="W35" s="29"/>
    </row>
    <row r="36" spans="1:23">
      <c r="A36" s="5">
        <v>23</v>
      </c>
      <c r="B36" s="10" t="s">
        <v>92</v>
      </c>
      <c r="C36" s="5">
        <v>101403</v>
      </c>
      <c r="D36" s="8" t="s">
        <v>94</v>
      </c>
      <c r="E36" s="5" t="s">
        <v>72</v>
      </c>
      <c r="F36" s="35">
        <v>43525</v>
      </c>
      <c r="G36" s="35">
        <v>43586</v>
      </c>
      <c r="H36" s="4" t="s">
        <v>48</v>
      </c>
      <c r="I36" s="6">
        <v>6767.17</v>
      </c>
      <c r="J36" s="17">
        <f t="shared" ref="J36" si="34">ROUND((I36*14.42%),2)</f>
        <v>975.83</v>
      </c>
      <c r="K36" s="13">
        <f t="shared" si="30"/>
        <v>61.138800000000003</v>
      </c>
      <c r="L36" s="13">
        <f t="shared" si="1"/>
        <v>797.21415000000002</v>
      </c>
      <c r="M36" s="13">
        <f t="shared" si="25"/>
        <v>45.440999999999995</v>
      </c>
      <c r="N36" s="14">
        <f t="shared" si="26"/>
        <v>280.83755500000001</v>
      </c>
      <c r="O36" s="14">
        <f t="shared" si="27"/>
        <v>3.3835850000000001</v>
      </c>
      <c r="P36" s="6">
        <f>($P$9*R36)*U36</f>
        <v>0</v>
      </c>
      <c r="Q36" s="14">
        <f t="shared" si="22"/>
        <v>2163.8450900000003</v>
      </c>
      <c r="R36" s="15">
        <v>6.8849999999999998</v>
      </c>
      <c r="S36" s="14">
        <f t="shared" ref="S36" si="35">SUM(I36:P36)</f>
        <v>8931.0150900000008</v>
      </c>
      <c r="T36" s="14">
        <f t="shared" si="24"/>
        <v>1297.1699477124184</v>
      </c>
      <c r="U36" s="5"/>
      <c r="V36" s="5"/>
      <c r="W36" s="20"/>
    </row>
    <row r="37" spans="1:23">
      <c r="J37" s="7"/>
    </row>
    <row r="38" spans="1:23">
      <c r="J38" s="16"/>
      <c r="T38" s="25"/>
    </row>
    <row r="39" spans="1:23">
      <c r="R39" s="24"/>
      <c r="S39" s="20"/>
    </row>
    <row r="40" spans="1:23">
      <c r="R40" s="24"/>
      <c r="S40" s="20"/>
    </row>
    <row r="42" spans="1:23">
      <c r="R42" s="22"/>
      <c r="S42" s="20"/>
    </row>
  </sheetData>
  <mergeCells count="19">
    <mergeCell ref="A1:V1"/>
    <mergeCell ref="A2:V2"/>
    <mergeCell ref="A3:V3"/>
    <mergeCell ref="U7:U9"/>
    <mergeCell ref="V7:V9"/>
    <mergeCell ref="C7:C9"/>
    <mergeCell ref="T7:T9"/>
    <mergeCell ref="Q8:Q9"/>
    <mergeCell ref="G7:G9"/>
    <mergeCell ref="H7:H9"/>
    <mergeCell ref="I7:I9"/>
    <mergeCell ref="J7:Q7"/>
    <mergeCell ref="R7:R9"/>
    <mergeCell ref="S7:S9"/>
    <mergeCell ref="A7:A9"/>
    <mergeCell ref="B7:B9"/>
    <mergeCell ref="D7:D9"/>
    <mergeCell ref="E7:E9"/>
    <mergeCell ref="F7:F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2020-09-20T03:00:00+00:00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Bolivia (Plurinational State of)</TermName>
          <TermId xmlns="http://schemas.microsoft.com/office/infopath/2007/PartnerControls">cbdf374b-7aae-4193-a151-8045c5777530</TermId>
        </TermInfo>
      </Terms>
    </UNDPCountryTaxHTField0>
    <UndpOUCode xmlns="1ed4137b-41b2-488b-8250-6d369ec27664">BOL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Poverty Reduction</TermName>
          <TermId xmlns="http://schemas.microsoft.com/office/infopath/2007/PartnerControls">c594d747-5b40-4db6-8895-68504210264c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Summary Info. about contract</TermName>
          <TermId xmlns="http://schemas.microsoft.com/office/infopath/2007/PartnerControls">daaafccb-ca63-4ff5-a13a-afe74953d81f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2019-01-01T05:00:00+00:00</Document_x0020_Coverage_x0020_Period_x0020_Start_x0020_Date>
    <Document_x0020_Coverage_x0020_Period_x0020_End_x0020_Date xmlns="f1161f5b-24a3-4c2d-bc81-44cb9325e8ee">2019-12-31T05:00:00+00:00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242</Value>
      <Value>232</Value>
      <Value>1235</Value>
      <Value>763</Value>
      <Value>1177</Value>
      <Value>1228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00044296</UndpProjectNo>
    <UndpDocStatus xmlns="1ed4137b-41b2-488b-8250-6d369ec27664">Approved</UndpDocStatus>
    <Outcome1 xmlns="f1161f5b-24a3-4c2d-bc81-44cb9325e8ee">101403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Spanish</TermName>
          <TermId xmlns="http://schemas.microsoft.com/office/infopath/2007/PartnerControls">4e414ef6-23af-4d09-959b-cacfb5bc82ab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</TermName>
          <TermId xmlns="http://schemas.microsoft.com/office/infopath/2007/PartnerControls">68b92daf-465c-4b3b-92f2-1d8191c27f8a</TermId>
        </TermInfo>
      </Terms>
    </gc6531b704974d528487414686b72f6f>
    <_dlc_DocId xmlns="f1161f5b-24a3-4c2d-bc81-44cb9325e8ee">ATLASPDC-4-123514</_dlc_DocId>
    <_dlc_DocIdUrl xmlns="f1161f5b-24a3-4c2d-bc81-44cb9325e8ee">
      <Url>https://info.undp.org/docs/pdc/_layouts/DocIdRedir.aspx?ID=ATLASPDC-4-123514</Url>
      <Description>ATLASPDC-4-123514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653732-CC66-4DBF-967C-1F80AC92A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D400B3-841E-40B6-95BC-E4F7A2D233C9}"/>
</file>

<file path=customXml/itemProps3.xml><?xml version="1.0" encoding="utf-8"?>
<ds:datastoreItem xmlns:ds="http://schemas.openxmlformats.org/officeDocument/2006/customXml" ds:itemID="{91EC8B39-5419-446F-81C4-A1FBA07CFF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635BBF8-70CA-46B1-BA1C-F1FEC6163C45}"/>
</file>

<file path=customXml/itemProps5.xml><?xml version="1.0" encoding="utf-8"?>
<ds:datastoreItem xmlns:ds="http://schemas.openxmlformats.org/officeDocument/2006/customXml" ds:itemID="{F891A51D-7943-4344-9383-C1002BF0B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101403-2019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Consultores SC 2019 BOL_101403</dc:title>
  <dc:subject/>
  <dc:creator>Carol Orozco</dc:creator>
  <cp:lastModifiedBy>Carol Maritza Orozco Francachs</cp:lastModifiedBy>
  <dcterms:created xsi:type="dcterms:W3CDTF">2020-08-07T21:44:16Z</dcterms:created>
  <dcterms:modified xsi:type="dcterms:W3CDTF">2020-09-20T03:06:04Z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1235;#Bolivia (Plurinational State of)|cbdf374b-7aae-4193-a151-8045c5777530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242;#Spanish|4e414ef6-23af-4d09-959b-cacfb5bc82ab</vt:lpwstr>
  </property>
  <property fmtid="{D5CDD505-2E9C-101B-9397-08002B2CF9AE}" pid="7" name="Operating Unit0">
    <vt:lpwstr>1228;#BOL|68b92daf-465c-4b3b-92f2-1d8191c27f8a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1177;#Summary Info. about contract|daaafccb-ca63-4ff5-a13a-afe74953d81f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232;#Poverty Reduction|c594d747-5b40-4db6-8895-68504210264c</vt:lpwstr>
  </property>
  <property fmtid="{D5CDD505-2E9C-101B-9397-08002B2CF9AE}" pid="13" name="_dlc_DocIdItemGuid">
    <vt:lpwstr>54604018-6578-452b-9732-3fb0b62e782e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